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7F44C795-F4EE-4F3D-84A2-DFF7DE55BF1D}" xr6:coauthVersionLast="47" xr6:coauthVersionMax="47" xr10:uidLastSave="{00000000-0000-0000-0000-000000000000}"/>
  <bookViews>
    <workbookView xWindow="34395" yWindow="2085" windowWidth="21600" windowHeight="11505" tabRatio="841" firstSheet="2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'1.Floors'!$B$1:$AH$102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9" i="20" l="1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8" i="20" l="1"/>
  <c r="J88" i="20"/>
  <c r="K88" i="20"/>
  <c r="L88" i="20"/>
  <c r="M88" i="20"/>
  <c r="N88" i="20"/>
  <c r="O88" i="20"/>
  <c r="P88" i="20"/>
  <c r="Q88" i="20"/>
  <c r="R88" i="20"/>
  <c r="S88" i="20"/>
  <c r="T88" i="20"/>
  <c r="U88" i="20"/>
  <c r="V88" i="20"/>
  <c r="W88" i="20"/>
  <c r="X88" i="20"/>
  <c r="Y88" i="20"/>
  <c r="Z88" i="20"/>
  <c r="AA88" i="20"/>
  <c r="AB88" i="20"/>
  <c r="AC88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6" i="20"/>
  <c r="J96" i="20"/>
  <c r="K96" i="20"/>
  <c r="L96" i="20"/>
  <c r="M96" i="20"/>
  <c r="N96" i="20"/>
  <c r="O96" i="20"/>
  <c r="P96" i="20"/>
  <c r="Q96" i="20"/>
  <c r="R96" i="20"/>
  <c r="S96" i="20"/>
  <c r="T96" i="20"/>
  <c r="U96" i="20"/>
  <c r="V96" i="20"/>
  <c r="W96" i="20"/>
  <c r="X96" i="20"/>
  <c r="Y96" i="20"/>
  <c r="Z96" i="20"/>
  <c r="AA96" i="20"/>
  <c r="AB96" i="20"/>
  <c r="AC96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42" i="20" l="1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5" i="20" l="1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7" i="20"/>
  <c r="AB67" i="20"/>
  <c r="AA67" i="20"/>
  <c r="Z67" i="20"/>
  <c r="Y67" i="20"/>
  <c r="X67" i="20"/>
  <c r="W67" i="20"/>
  <c r="V67" i="20"/>
  <c r="U67" i="20"/>
  <c r="T67" i="20"/>
  <c r="S67" i="20"/>
  <c r="R67" i="20"/>
  <c r="Q67" i="20"/>
  <c r="P67" i="20"/>
  <c r="O67" i="20"/>
  <c r="N67" i="20"/>
  <c r="M67" i="20"/>
  <c r="L67" i="20"/>
  <c r="K67" i="20"/>
  <c r="J67" i="20"/>
  <c r="I67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AD61" i="20" s="1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AD60" i="20" s="1"/>
  <c r="K60" i="20"/>
  <c r="J60" i="20"/>
  <c r="I60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L81" i="20"/>
  <c r="K81" i="20"/>
  <c r="J81" i="20"/>
  <c r="I81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AD84" i="20" s="1"/>
  <c r="L84" i="20"/>
  <c r="K84" i="20"/>
  <c r="J84" i="20"/>
  <c r="I84" i="20"/>
  <c r="AC82" i="20"/>
  <c r="AB82" i="20"/>
  <c r="AA82" i="20"/>
  <c r="Z82" i="20"/>
  <c r="Y82" i="20"/>
  <c r="X82" i="20"/>
  <c r="W82" i="20"/>
  <c r="V82" i="20"/>
  <c r="U82" i="20"/>
  <c r="T82" i="20"/>
  <c r="S82" i="20"/>
  <c r="R82" i="20"/>
  <c r="Q82" i="20"/>
  <c r="P82" i="20"/>
  <c r="O82" i="20"/>
  <c r="N82" i="20"/>
  <c r="M82" i="20"/>
  <c r="AD82" i="20" s="1"/>
  <c r="L82" i="20"/>
  <c r="K82" i="20"/>
  <c r="J82" i="20"/>
  <c r="I82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AD54" i="20" s="1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D53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<sst xmlns="http://schemas.openxmlformats.org/spreadsheetml/2006/main" count="34357" uniqueCount="6071">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</sst>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>
        <v>53.76</v>
      </c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>
        <v>90.048000000000002</v>
      </c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>
        <v>90.048000000000002</v>
      </c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>
        <v>36.72</v>
      </c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>
        <v>36.72</v>
      </c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>
        <v>27.52</v>
      </c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>
        <v>27.52</v>
      </c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>
        <v>34.304000000000002</v>
      </c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>
        <v>34.304000000000002</v>
      </c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/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/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>
        <v>26.46</v>
      </c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>
        <v>26.46</v>
      </c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/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/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149.02000000000001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201.02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108.95699999999999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27.498000000000001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/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53.207999999999998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53.207999999999998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81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zoomScale="70" zoomScaleNormal="7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Q16" sqref="Q16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2"/>
  <sheetViews>
    <sheetView tabSelected="1" view="pageBreakPreview" zoomScale="70" zoomScaleNormal="100" zoomScaleSheetLayoutView="70" workbookViewId="0">
      <pane xSplit="12" ySplit="3" topLeftCell="N25" activePane="bottomRight" state="frozen"/>
      <selection activeCell="N104" sqref="N104"/>
      <selection pane="topRight" activeCell="N104" sqref="N104"/>
      <selection pane="bottomLeft" activeCell="N104" sqref="N104"/>
      <selection pane="bottomRight" activeCell="W26" sqref="W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/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3835</v>
      </c>
      <c r="AH28" s="39"/>
    </row>
    <row r="29" spans="2:34" ht="49.9" customHeight="1">
      <c r="B29" s="5"/>
      <c r="C29" s="85"/>
      <c r="D29" s="85"/>
      <c r="E29" s="85"/>
      <c r="F29" s="31" t="s">
        <v>22</v>
      </c>
      <c r="G29" s="125" t="s">
        <v>2414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PE Sheet (Vapor Barrier)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6066</v>
      </c>
      <c r="AE29" s="179" t="s">
        <v>3940</v>
      </c>
      <c r="AF29" s="180"/>
      <c r="AG29" s="180" t="s">
        <v>3834</v>
      </c>
      <c r="AH29" s="12"/>
    </row>
    <row r="30" spans="2:34" ht="49.9" customHeight="1">
      <c r="B30" s="5"/>
      <c r="C30" s="85"/>
      <c r="D30" s="85"/>
      <c r="E30" s="85"/>
      <c r="F30" s="31" t="s">
        <v>179</v>
      </c>
      <c r="G30" s="125" t="s">
        <v>2437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Roof Work</v>
      </c>
      <c r="L30" s="126" t="str">
        <f>VLOOKUP($G30,'WM-AR'!$A$7:$AK$1630,8,FALSE)</f>
        <v>Roof Insulation</v>
      </c>
      <c r="M30" s="126" t="str">
        <f>VLOOKUP($G30,'WM-AR'!$A$7:$AK$1630,10,FALSE)</f>
        <v>Rigid Extruded Polystyrene Foam Insulation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 t="str">
        <f>VLOOKUP($G30,'WM-AR'!$A$7:$AK$1630,24,FALSE)</f>
        <v>100mm≤THK</v>
      </c>
      <c r="U30" s="126">
        <f>VLOOKUP($G30,'WM-AR'!$A$7:$AK$1630,25,FALSE)</f>
        <v>0</v>
      </c>
      <c r="V30" s="126" t="str">
        <f>VLOOKUP($G30,'WM-AR'!$A$7:$AK$1630,26,FALSE)</f>
        <v>THK=(  )mm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3940</v>
      </c>
      <c r="AF30" s="180"/>
      <c r="AG30" s="180" t="s">
        <v>3834</v>
      </c>
      <c r="AH30" s="12"/>
    </row>
    <row r="31" spans="2:34" ht="49.9" customHeight="1">
      <c r="B31" s="4"/>
      <c r="C31" s="12"/>
      <c r="D31" s="12"/>
      <c r="E31" s="12"/>
      <c r="F31" s="31" t="s">
        <v>3982</v>
      </c>
      <c r="G31" s="125" t="s">
        <v>2438</v>
      </c>
      <c r="H31" s="126"/>
      <c r="I31" s="126" t="str">
        <f>VLOOKUP($G31,'WM-AR'!$A$7:$AK$1630,34,FALSE)</f>
        <v>M3</v>
      </c>
      <c r="J31" s="126" t="str">
        <f>VLOOKUP($G31,'WM-AR'!$A$7:$AK$1630,4,FALSE)</f>
        <v>Finishing Work</v>
      </c>
      <c r="K31" s="126" t="str">
        <f>VLOOKUP($G31,'WM-AR'!$A$7:$AK$1630,6,FALSE)</f>
        <v>Roof Work</v>
      </c>
      <c r="L31" s="126" t="str">
        <f>VLOOKUP($G31,'WM-AR'!$A$7:$AK$1630,8,FALSE)</f>
        <v>Protective Concrete w/ Steel Trowel Finish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79" t="s">
        <v>6070</v>
      </c>
      <c r="AF31" s="180"/>
      <c r="AG31" s="180" t="s">
        <v>3840</v>
      </c>
      <c r="AH31" s="39" t="s">
        <v>3923</v>
      </c>
    </row>
    <row r="32" spans="2:34" ht="49.9" customHeight="1">
      <c r="B32" s="4"/>
      <c r="C32" s="12"/>
      <c r="D32" s="12"/>
      <c r="E32" s="12"/>
      <c r="F32" s="31" t="s">
        <v>85</v>
      </c>
      <c r="G32" s="125" t="s">
        <v>2463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Roof Work</v>
      </c>
      <c r="L32" s="126" t="str">
        <f>VLOOKUP($G32,'WM-AR'!$A$7:$AK$1630,8,FALSE)</f>
        <v>Waterproofing Membrane</v>
      </c>
      <c r="M32" s="126" t="str">
        <f>VLOOKUP($G32,'WM-AR'!$A$7:$AK$1630,10,FALSE)</f>
        <v>EPDM(or Equivalent)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 t="str">
        <f>VLOOKUP($G32,'WM-AR'!$A$7:$AK$1630,20,FALSE)</f>
        <v>w/ Accessories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 t="str">
        <f>VLOOKUP($G32,'WM-AR'!$A$7:$AK$1630,26,FALSE)</f>
        <v>THK=(  )mm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79" t="s">
        <v>3940</v>
      </c>
      <c r="AF32" s="180"/>
      <c r="AG32" s="180" t="s">
        <v>3835</v>
      </c>
      <c r="AH32" s="39"/>
    </row>
    <row r="33" spans="2:34" ht="34.9" customHeight="1">
      <c r="B33" s="4"/>
      <c r="C33" s="7"/>
      <c r="D33" s="7"/>
      <c r="E33" s="7"/>
      <c r="F33" s="311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4"/>
      <c r="AE33" s="39"/>
      <c r="AF33" s="12"/>
      <c r="AG33" s="12"/>
      <c r="AH33" s="11"/>
    </row>
    <row r="34" spans="2:34" ht="34.9" customHeight="1">
      <c r="B34" s="349"/>
      <c r="C34" s="350" t="s">
        <v>5415</v>
      </c>
      <c r="D34" s="348" t="s">
        <v>5333</v>
      </c>
      <c r="E34" s="180" t="s">
        <v>5366</v>
      </c>
      <c r="F34" s="450" t="s">
        <v>4990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3961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85"/>
      <c r="F35" s="31" t="s">
        <v>3956</v>
      </c>
      <c r="G35" s="125" t="s">
        <v>1289</v>
      </c>
      <c r="H35" s="126"/>
      <c r="I35" s="126" t="str">
        <f>VLOOKUP($G35,'WM-AR'!$A$7:$AK$1630,34,FALSE)</f>
        <v>M3</v>
      </c>
      <c r="J35" s="126" t="str">
        <f>VLOOKUP($G35,'WM-AR'!$A$7:$AK$1630,4,FALSE)</f>
        <v>Concrete Work</v>
      </c>
      <c r="K35" s="126" t="str">
        <f>VLOOKUP($G35,'WM-AR'!$A$7:$AK$1630,6,FALSE)</f>
        <v>Superstructure Work</v>
      </c>
      <c r="L35" s="126" t="str">
        <f>VLOOKUP($G35,'WM-AR'!$A$7:$AK$1630,8,FALSE)</f>
        <v>Structural Concrete</v>
      </c>
      <c r="M35" s="126">
        <f>VLOOKUP($G35,'WM-AR'!$A$7:$AK$1630,10,FALSE)</f>
        <v>0</v>
      </c>
      <c r="N35" s="126" t="str">
        <f>VLOOKUP($G35,'WM-AR'!$A$7:$AK$1630,12,FALSE)</f>
        <v>Cement Type-1</v>
      </c>
      <c r="O35" s="126" t="str">
        <f>VLOOKUP($G35,'WM-AR'!$A$7:$AK$1630,14,FALSE)</f>
        <v>20MPa &lt; F'c (Cylinder Strength) ≤ 25MPa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>
        <f>VLOOKUP($G35,'WM-AR'!$A$7:$AK$1630,24,FALSE)</f>
        <v>0</v>
      </c>
      <c r="U35" s="126">
        <f>VLOOKUP($G35,'WM-AR'!$A$7:$AK$1630,25,FALSE)</f>
        <v>0</v>
      </c>
      <c r="V35" s="126">
        <f>VLOOKUP($G35,'WM-AR'!$A$7:$AK$1630,26,FALSE)</f>
        <v>0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12"/>
    </row>
    <row r="36" spans="2:34" ht="49.9" customHeight="1">
      <c r="B36" s="4"/>
      <c r="C36" s="12"/>
      <c r="D36" s="12"/>
      <c r="E36" s="12"/>
      <c r="F36" s="31" t="s">
        <v>3848</v>
      </c>
      <c r="G36" s="125" t="s">
        <v>1487</v>
      </c>
      <c r="H36" s="126"/>
      <c r="I36" s="126" t="str">
        <f>VLOOKUP($G36,'WM-AR'!$A$7:$AK$1630,34,FALSE)</f>
        <v>TON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Rebar Work</v>
      </c>
      <c r="M36" s="126" t="str">
        <f>VLOOKUP($G36,'WM-AR'!$A$7:$AK$1630,10,FALSE)</f>
        <v>Deformed Bar (Non-Coat.)</v>
      </c>
      <c r="N36" s="126">
        <f>VLOOKUP($G36,'WM-AR'!$A$7:$AK$1630,12,FALSE)</f>
        <v>0</v>
      </c>
      <c r="O36" s="126" t="str">
        <f>VLOOKUP($G36,'WM-AR'!$A$7:$AK$1630,14,FALSE)</f>
        <v>400MPa&lt;Fy≤470MPa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3923</v>
      </c>
    </row>
    <row r="37" spans="2:34" ht="49.9" customHeight="1">
      <c r="B37" s="4"/>
      <c r="C37" s="12"/>
      <c r="D37" s="12"/>
      <c r="E37" s="12"/>
      <c r="F37" s="31" t="s">
        <v>3613</v>
      </c>
      <c r="G37" s="125" t="s">
        <v>1299</v>
      </c>
      <c r="H37" s="126"/>
      <c r="I37" s="126" t="str">
        <f>VLOOKUP($G37,'WM-AR'!$A$7:$AK$1630,34,FALSE)</f>
        <v>M2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Form Work (1 time in use)</v>
      </c>
      <c r="M37" s="126" t="str">
        <f>VLOOKUP($G37,'WM-AR'!$A$7:$AK$1630,10,FALSE)</f>
        <v>Flat Form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Dressed Lumber, Plywood or Steel Form(Wood Planks are not Allowed) incl. Chamfer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3940</v>
      </c>
      <c r="AF37" s="180"/>
      <c r="AG37" s="180" t="s">
        <v>3942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9"/>
      <c r="C39" s="350" t="s">
        <v>5415</v>
      </c>
      <c r="D39" s="348" t="s">
        <v>5333</v>
      </c>
      <c r="E39" s="180" t="s">
        <v>4919</v>
      </c>
      <c r="F39" s="450" t="s">
        <v>4989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3961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3956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3955</v>
      </c>
      <c r="AF40" s="180"/>
      <c r="AG40" s="180" t="s">
        <v>3962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3930</v>
      </c>
      <c r="AF41" s="180"/>
      <c r="AG41" s="180" t="s">
        <v>3840</v>
      </c>
      <c r="AH41" s="39" t="s">
        <v>3923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3940</v>
      </c>
      <c r="AF42" s="180"/>
      <c r="AG42" s="180" t="s">
        <v>3942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9"/>
      <c r="C44" s="350" t="s">
        <v>5415</v>
      </c>
      <c r="D44" s="348" t="s">
        <v>5313</v>
      </c>
      <c r="E44" s="180" t="s">
        <v>4919</v>
      </c>
      <c r="F44" s="123" t="s">
        <v>4945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4944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3956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3955</v>
      </c>
      <c r="AF45" s="180">
        <v>251.6</v>
      </c>
      <c r="AG45" s="180" t="s">
        <v>3962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30.192</v>
      </c>
      <c r="AG46" s="180" t="s">
        <v>3840</v>
      </c>
      <c r="AH46" s="39" t="s">
        <v>3923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3940</v>
      </c>
      <c r="AF47" s="180">
        <v>125.8</v>
      </c>
      <c r="AG47" s="180" t="s">
        <v>3942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9"/>
      <c r="C49" s="350" t="s">
        <v>5415</v>
      </c>
      <c r="D49" s="348"/>
      <c r="E49" s="180" t="s">
        <v>4919</v>
      </c>
      <c r="F49" s="123" t="s">
        <v>4210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3751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3956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3955</v>
      </c>
      <c r="AF50" s="180"/>
      <c r="AG50" s="180" t="s">
        <v>3962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3923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3940</v>
      </c>
      <c r="AF52" s="180"/>
      <c r="AG52" s="180" t="s">
        <v>3942</v>
      </c>
      <c r="AH52" s="39"/>
    </row>
    <row r="53" spans="2:34" ht="49.9" customHeight="1">
      <c r="B53" s="4"/>
      <c r="C53" s="12"/>
      <c r="D53" s="12"/>
      <c r="E53" s="12"/>
      <c r="F53" s="31" t="s">
        <v>3624</v>
      </c>
      <c r="G53" s="125" t="s">
        <v>2818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Exterior/Interior Finish Work</v>
      </c>
      <c r="L53" s="126" t="str">
        <f>VLOOKUP($G53,'WM-AR'!$A$7:$AK$1630,8,FALSE)</f>
        <v>Steel Trowel Finish</v>
      </c>
      <c r="M53" s="126" t="str">
        <f>VLOOKUP($G53,'WM-AR'!$A$7:$AK$1630,10,FALSE)</f>
        <v>Hardener Finish(Powder Type)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tr">
        <f>M53</f>
        <v>Hardener Finish(Powder Type)</v>
      </c>
      <c r="AE53" s="179" t="s">
        <v>3940</v>
      </c>
      <c r="AF53" s="192"/>
      <c r="AG53" s="180" t="s">
        <v>3942</v>
      </c>
      <c r="AH53" s="39"/>
    </row>
    <row r="54" spans="2:34" ht="49.9" customHeight="1">
      <c r="B54" s="4"/>
      <c r="C54" s="12"/>
      <c r="D54" s="12"/>
      <c r="E54" s="12"/>
      <c r="F54" s="31" t="s">
        <v>3625</v>
      </c>
      <c r="G54" s="125" t="s">
        <v>2329</v>
      </c>
      <c r="H54" s="126"/>
      <c r="I54" s="126" t="str">
        <f>VLOOKUP($G54,'WM-AR'!$A$7:$AK$1630,34,FALSE)</f>
        <v>M2</v>
      </c>
      <c r="J54" s="126" t="str">
        <f>VLOOKUP($G54,'WM-AR'!$A$7:$AK$1630,4,FALSE)</f>
        <v>Finishing Work</v>
      </c>
      <c r="K54" s="126" t="str">
        <f>VLOOKUP($G54,'WM-AR'!$A$7:$AK$1630,6,FALSE)</f>
        <v>Painting Work</v>
      </c>
      <c r="L54" s="126" t="str">
        <f>VLOOKUP($G54,'WM-AR'!$A$7:$AK$1630,8,FALSE)</f>
        <v>Floor Painting</v>
      </c>
      <c r="M54" s="126" t="str">
        <f>VLOOKUP($G54,'WM-AR'!$A$7:$AK$1630,10,FALSE)</f>
        <v>Epoxy Paint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tr">
        <f>M54</f>
        <v>Epoxy Paint</v>
      </c>
      <c r="AE54" s="179" t="s">
        <v>3940</v>
      </c>
      <c r="AF54" s="192"/>
      <c r="AG54" s="180" t="s">
        <v>3942</v>
      </c>
      <c r="AH54" s="34"/>
    </row>
    <row r="55" spans="2:34" ht="34.9" customHeight="1">
      <c r="B55" s="4"/>
      <c r="C55" s="7"/>
      <c r="D55" s="7"/>
      <c r="E55" s="7"/>
      <c r="F55" s="311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4"/>
      <c r="AE55" s="157"/>
      <c r="AF55" s="157"/>
      <c r="AG55" s="157"/>
      <c r="AH55" s="11"/>
    </row>
    <row r="56" spans="2:34" ht="34.9" customHeight="1">
      <c r="B56" s="349"/>
      <c r="C56" s="350" t="s">
        <v>5415</v>
      </c>
      <c r="D56" s="348"/>
      <c r="E56" s="180" t="s">
        <v>4919</v>
      </c>
      <c r="F56" s="123" t="s">
        <v>4742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3936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3956</v>
      </c>
      <c r="G57" s="125" t="s">
        <v>1289</v>
      </c>
      <c r="H57" s="126"/>
      <c r="I57" s="126" t="str">
        <f>VLOOKUP($G57,'WM-AR'!$A$7:$AK$1630,34,FALSE)</f>
        <v>M3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Structural Concrete</v>
      </c>
      <c r="M57" s="126">
        <f>VLOOKUP($G57,'WM-AR'!$A$7:$AK$1630,10,FALSE)</f>
        <v>0</v>
      </c>
      <c r="N57" s="126" t="str">
        <f>VLOOKUP($G57,'WM-AR'!$A$7:$AK$1630,12,FALSE)</f>
        <v>Cement Type-1</v>
      </c>
      <c r="O57" s="126" t="str">
        <f>VLOOKUP($G57,'WM-AR'!$A$7:$AK$1630,14,FALSE)</f>
        <v>20MPa &lt; F'c (Cylinder Strength) ≤ 25MPa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3723</v>
      </c>
      <c r="AE57" s="179" t="s">
        <v>3955</v>
      </c>
      <c r="AF57" s="180"/>
      <c r="AG57" s="180" t="s">
        <v>3962</v>
      </c>
      <c r="AH57" s="12"/>
    </row>
    <row r="58" spans="2:34" ht="49.9" customHeight="1">
      <c r="B58" s="4"/>
      <c r="C58" s="12"/>
      <c r="D58" s="12"/>
      <c r="E58" s="12"/>
      <c r="F58" s="31" t="s">
        <v>3848</v>
      </c>
      <c r="G58" s="125" t="s">
        <v>1487</v>
      </c>
      <c r="H58" s="126"/>
      <c r="I58" s="126" t="str">
        <f>VLOOKUP($G58,'WM-AR'!$A$7:$AK$1630,34,FALSE)</f>
        <v>TON</v>
      </c>
      <c r="J58" s="126" t="str">
        <f>VLOOKUP($G58,'WM-AR'!$A$7:$AK$1630,4,FALSE)</f>
        <v>Concrete Work</v>
      </c>
      <c r="K58" s="126" t="str">
        <f>VLOOKUP($G58,'WM-AR'!$A$7:$AK$1630,6,FALSE)</f>
        <v>Superstructure Work</v>
      </c>
      <c r="L58" s="126" t="str">
        <f>VLOOKUP($G58,'WM-AR'!$A$7:$AK$1630,8,FALSE)</f>
        <v>Rebar Work</v>
      </c>
      <c r="M58" s="126" t="str">
        <f>VLOOKUP($G58,'WM-AR'!$A$7:$AK$1630,10,FALSE)</f>
        <v>Deformed Bar (Non-Coat.)</v>
      </c>
      <c r="N58" s="126">
        <f>VLOOKUP($G58,'WM-AR'!$A$7:$AK$1630,12,FALSE)</f>
        <v>0</v>
      </c>
      <c r="O58" s="126" t="str">
        <f>VLOOKUP($G58,'WM-AR'!$A$7:$AK$1630,14,FALSE)</f>
        <v>400MPa&lt;Fy≤470MPa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3724</v>
      </c>
      <c r="AE58" s="181" t="s">
        <v>3930</v>
      </c>
      <c r="AF58" s="180"/>
      <c r="AG58" s="180" t="s">
        <v>3840</v>
      </c>
      <c r="AH58" s="39" t="s">
        <v>3923</v>
      </c>
    </row>
    <row r="59" spans="2:34" ht="49.9" customHeight="1">
      <c r="B59" s="4"/>
      <c r="C59" s="12"/>
      <c r="D59" s="12"/>
      <c r="E59" s="12"/>
      <c r="F59" s="31" t="s">
        <v>3613</v>
      </c>
      <c r="G59" s="125" t="s">
        <v>1299</v>
      </c>
      <c r="H59" s="126"/>
      <c r="I59" s="126" t="str">
        <f>VLOOKUP($G59,'WM-AR'!$A$7:$AK$1630,34,FALSE)</f>
        <v>M2</v>
      </c>
      <c r="J59" s="126" t="str">
        <f>VLOOKUP($G59,'WM-AR'!$A$7:$AK$1630,4,FALSE)</f>
        <v>Concrete Work</v>
      </c>
      <c r="K59" s="126" t="str">
        <f>VLOOKUP($G59,'WM-AR'!$A$7:$AK$1630,6,FALSE)</f>
        <v>Superstructure Work</v>
      </c>
      <c r="L59" s="126" t="str">
        <f>VLOOKUP($G59,'WM-AR'!$A$7:$AK$1630,8,FALSE)</f>
        <v>Form Work (1 time in use)</v>
      </c>
      <c r="M59" s="126" t="str">
        <f>VLOOKUP($G59,'WM-AR'!$A$7:$AK$1630,10,FALSE)</f>
        <v>Flat Form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Dressed Lumber, Plywood or Steel Form(Wood Planks are not Allowed) incl. Chamfer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3940</v>
      </c>
      <c r="AF59" s="180"/>
      <c r="AG59" s="180" t="s">
        <v>3942</v>
      </c>
      <c r="AH59" s="39"/>
    </row>
    <row r="60" spans="2:34" ht="49.9" customHeight="1">
      <c r="B60" s="4"/>
      <c r="C60" s="12"/>
      <c r="D60" s="12"/>
      <c r="E60" s="12"/>
      <c r="F60" s="31" t="s">
        <v>3626</v>
      </c>
      <c r="G60" s="125" t="s">
        <v>2815</v>
      </c>
      <c r="H60" s="126"/>
      <c r="I60" s="126" t="str">
        <f>VLOOKUP($G60,'WM-AR'!$A$7:$AK$1630,34,FALSE)</f>
        <v>M2</v>
      </c>
      <c r="J60" s="126" t="str">
        <f>VLOOKUP($G60,'WM-AR'!$A$7:$AK$1630,4,FALSE)</f>
        <v>Finishing Work</v>
      </c>
      <c r="K60" s="126" t="str">
        <f>VLOOKUP($G60,'WM-AR'!$A$7:$AK$1630,6,FALSE)</f>
        <v>Exterior/Interior Finish Work</v>
      </c>
      <c r="L60" s="126" t="str">
        <f>VLOOKUP($G60,'WM-AR'!$A$7:$AK$1630,8,FALSE)</f>
        <v>Steel Trowel Finish</v>
      </c>
      <c r="M60" s="126">
        <f>VLOOKUP($G60,'WM-AR'!$A$7:$AK$1630,10,FALSE)</f>
        <v>0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tr">
        <f>L60</f>
        <v>Steel Trowel Finish</v>
      </c>
      <c r="AE60" s="179" t="s">
        <v>3940</v>
      </c>
      <c r="AF60" s="192"/>
      <c r="AG60" s="180" t="s">
        <v>3942</v>
      </c>
      <c r="AH60" s="39"/>
    </row>
    <row r="61" spans="2:34" ht="49.9" customHeight="1">
      <c r="B61" s="4"/>
      <c r="C61" s="12"/>
      <c r="D61" s="12"/>
      <c r="E61" s="12"/>
      <c r="F61" s="31" t="s">
        <v>2005</v>
      </c>
      <c r="G61" s="125" t="s">
        <v>2326</v>
      </c>
      <c r="H61" s="126"/>
      <c r="I61" s="126" t="str">
        <f>VLOOKUP($G61,'WM-AR'!$A$7:$AK$1630,34,FALSE)</f>
        <v>M2</v>
      </c>
      <c r="J61" s="126" t="str">
        <f>VLOOKUP($G61,'WM-AR'!$A$7:$AK$1630,4,FALSE)</f>
        <v>Finishing Work</v>
      </c>
      <c r="K61" s="126" t="str">
        <f>VLOOKUP($G61,'WM-AR'!$A$7:$AK$1630,6,FALSE)</f>
        <v>Painting Work</v>
      </c>
      <c r="L61" s="126" t="str">
        <f>VLOOKUP($G61,'WM-AR'!$A$7:$AK$1630,8,FALSE)</f>
        <v>Floor Painting</v>
      </c>
      <c r="M61" s="126" t="str">
        <f>VLOOKUP($G61,'WM-AR'!$A$7:$AK$1630,10,FALSE)</f>
        <v>Acid/Alkaline Resistant Paint</v>
      </c>
      <c r="N61" s="126">
        <f>VLOOKUP($G61,'WM-AR'!$A$7:$AK$1630,12,FALSE)</f>
        <v>0</v>
      </c>
      <c r="O61" s="126">
        <f>VLOOKUP($G61,'WM-AR'!$A$7:$AK$1630,14,FALSE)</f>
        <v>0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tr">
        <f>M61</f>
        <v>Acid/Alkaline Resistant Paint</v>
      </c>
      <c r="AE61" s="179" t="s">
        <v>3940</v>
      </c>
      <c r="AF61" s="192"/>
      <c r="AG61" s="180" t="s">
        <v>3942</v>
      </c>
      <c r="AH61" s="34"/>
    </row>
    <row r="62" spans="2:34" ht="34.9" customHeight="1">
      <c r="B62" s="4"/>
      <c r="C62" s="7"/>
      <c r="D62" s="8"/>
      <c r="E62" s="8"/>
      <c r="F62" s="13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4"/>
      <c r="AE62" s="165"/>
      <c r="AF62" s="155"/>
      <c r="AG62" s="155"/>
      <c r="AH62" s="11"/>
    </row>
    <row r="63" spans="2:34" ht="34.9" customHeight="1">
      <c r="B63" s="349"/>
      <c r="C63" s="350" t="s">
        <v>5415</v>
      </c>
      <c r="D63" s="348"/>
      <c r="E63" s="180" t="s">
        <v>4919</v>
      </c>
      <c r="F63" s="123" t="s">
        <v>4744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3956</v>
      </c>
      <c r="G64" s="125" t="s">
        <v>1289</v>
      </c>
      <c r="H64" s="126"/>
      <c r="I64" s="126" t="str">
        <f>VLOOKUP($G64,'WM-AR'!$A$7:$AK$1630,34,FALSE)</f>
        <v>M3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Structural Concrete</v>
      </c>
      <c r="M64" s="126">
        <f>VLOOKUP($G64,'WM-AR'!$A$7:$AK$1630,10,FALSE)</f>
        <v>0</v>
      </c>
      <c r="N64" s="126" t="str">
        <f>VLOOKUP($G64,'WM-AR'!$A$7:$AK$1630,12,FALSE)</f>
        <v>Cement Type-1</v>
      </c>
      <c r="O64" s="126" t="str">
        <f>VLOOKUP($G64,'WM-AR'!$A$7:$AK$1630,14,FALSE)</f>
        <v>20MPa &lt; F'c (Cylinder Strength) ≤ 25MPa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3723</v>
      </c>
      <c r="AE64" s="179" t="s">
        <v>3955</v>
      </c>
      <c r="AF64" s="180"/>
      <c r="AG64" s="180" t="s">
        <v>3962</v>
      </c>
      <c r="AH64" s="12"/>
    </row>
    <row r="65" spans="2:34" ht="49.9" customHeight="1">
      <c r="B65" s="4"/>
      <c r="C65" s="12"/>
      <c r="D65" s="12"/>
      <c r="E65" s="12"/>
      <c r="F65" s="31" t="s">
        <v>3848</v>
      </c>
      <c r="G65" s="125" t="s">
        <v>1487</v>
      </c>
      <c r="H65" s="126"/>
      <c r="I65" s="126" t="str">
        <f>VLOOKUP($G65,'WM-AR'!$A$7:$AK$1630,34,FALSE)</f>
        <v>TON</v>
      </c>
      <c r="J65" s="126" t="str">
        <f>VLOOKUP($G65,'WM-AR'!$A$7:$AK$1630,4,FALSE)</f>
        <v>Concrete Work</v>
      </c>
      <c r="K65" s="126" t="str">
        <f>VLOOKUP($G65,'WM-AR'!$A$7:$AK$1630,6,FALSE)</f>
        <v>Superstructure Work</v>
      </c>
      <c r="L65" s="126" t="str">
        <f>VLOOKUP($G65,'WM-AR'!$A$7:$AK$1630,8,FALSE)</f>
        <v>Rebar Work</v>
      </c>
      <c r="M65" s="126" t="str">
        <f>VLOOKUP($G65,'WM-AR'!$A$7:$AK$1630,10,FALSE)</f>
        <v>Deformed Bar (Non-Coat.)</v>
      </c>
      <c r="N65" s="126">
        <f>VLOOKUP($G65,'WM-AR'!$A$7:$AK$1630,12,FALSE)</f>
        <v>0</v>
      </c>
      <c r="O65" s="126" t="str">
        <f>VLOOKUP($G65,'WM-AR'!$A$7:$AK$1630,14,FALSE)</f>
        <v>400MPa&lt;Fy≤470MPa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3724</v>
      </c>
      <c r="AE65" s="181" t="s">
        <v>3930</v>
      </c>
      <c r="AF65" s="180"/>
      <c r="AG65" s="180" t="s">
        <v>3840</v>
      </c>
      <c r="AH65" s="39" t="s">
        <v>3923</v>
      </c>
    </row>
    <row r="66" spans="2:34" ht="49.9" customHeight="1">
      <c r="B66" s="4"/>
      <c r="C66" s="12"/>
      <c r="D66" s="12"/>
      <c r="E66" s="12"/>
      <c r="F66" s="31" t="s">
        <v>3613</v>
      </c>
      <c r="G66" s="125" t="s">
        <v>1299</v>
      </c>
      <c r="H66" s="126"/>
      <c r="I66" s="126" t="str">
        <f>VLOOKUP($G66,'WM-AR'!$A$7:$AK$1630,34,FALSE)</f>
        <v>M2</v>
      </c>
      <c r="J66" s="126" t="str">
        <f>VLOOKUP($G66,'WM-AR'!$A$7:$AK$1630,4,FALSE)</f>
        <v>Concrete Work</v>
      </c>
      <c r="K66" s="126" t="str">
        <f>VLOOKUP($G66,'WM-AR'!$A$7:$AK$1630,6,FALSE)</f>
        <v>Superstructure Work</v>
      </c>
      <c r="L66" s="126" t="str">
        <f>VLOOKUP($G66,'WM-AR'!$A$7:$AK$1630,8,FALSE)</f>
        <v>Form Work (1 time in use)</v>
      </c>
      <c r="M66" s="126" t="str">
        <f>VLOOKUP($G66,'WM-AR'!$A$7:$AK$1630,10,FALSE)</f>
        <v>Flat Form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 t="str">
        <f>VLOOKUP($G66,'WM-AR'!$A$7:$AK$1630,20,FALSE)</f>
        <v>Dressed Lumber, Plywood or Steel Form(Wood Planks are not Allowed) incl. Chamfer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3940</v>
      </c>
      <c r="AF66" s="180"/>
      <c r="AG66" s="180" t="s">
        <v>3942</v>
      </c>
      <c r="AH66" s="39"/>
    </row>
    <row r="67" spans="2:34" ht="49.9" customHeight="1">
      <c r="B67" s="4"/>
      <c r="C67" s="12"/>
      <c r="D67" s="12"/>
      <c r="E67" s="12"/>
      <c r="F67" s="31" t="s">
        <v>3629</v>
      </c>
      <c r="G67" s="125" t="s">
        <v>2408</v>
      </c>
      <c r="H67" s="126"/>
      <c r="I67" s="126" t="str">
        <f>VLOOKUP($G67,'WM-AR'!$A$7:$AK$1630,34,FALSE)</f>
        <v>M2</v>
      </c>
      <c r="J67" s="126" t="str">
        <f>VLOOKUP($G67,'WM-AR'!$A$7:$AK$1630,4,FALSE)</f>
        <v>Finishing Work</v>
      </c>
      <c r="K67" s="126" t="str">
        <f>VLOOKUP($G67,'WM-AR'!$A$7:$AK$1630,6,FALSE)</f>
        <v>Waterproofing Work</v>
      </c>
      <c r="L67" s="126" t="str">
        <f>VLOOKUP($G67,'WM-AR'!$A$7:$AK$1630,8,FALSE)</f>
        <v>Liquid Waterproofing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 t="str">
        <f>VLOOKUP($G67,'WM-AR'!$A$7:$AK$1630,18,FALSE)</f>
        <v>for Internal Floor Area</v>
      </c>
      <c r="R67" s="126" t="str">
        <f>VLOOKUP($G67,'WM-AR'!$A$7:$AK$1630,20,FALSE)</f>
        <v>Min. 2 Coats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>
        <f>VLOOKUP($G67,'WM-AR'!$A$7:$AK$1630,29,FALSE)</f>
        <v>0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3963</v>
      </c>
      <c r="AE67" s="179" t="s">
        <v>3940</v>
      </c>
      <c r="AF67" s="192"/>
      <c r="AG67" s="180" t="s">
        <v>3942</v>
      </c>
      <c r="AH67" s="39"/>
    </row>
    <row r="68" spans="2:34" ht="49.9" customHeight="1">
      <c r="B68" s="4"/>
      <c r="C68" s="12"/>
      <c r="D68" s="12"/>
      <c r="E68" s="12"/>
      <c r="F68" s="31" t="s">
        <v>3628</v>
      </c>
      <c r="G68" s="125" t="s">
        <v>2359</v>
      </c>
      <c r="H68" s="126"/>
      <c r="I68" s="126" t="str">
        <f>VLOOKUP($G68,'WM-AR'!$A$7:$AK$1630,34,FALSE)</f>
        <v>M2</v>
      </c>
      <c r="J68" s="126" t="str">
        <f>VLOOKUP($G68,'WM-AR'!$A$7:$AK$1630,4,FALSE)</f>
        <v>Finishing Work</v>
      </c>
      <c r="K68" s="126" t="str">
        <f>VLOOKUP($G68,'WM-AR'!$A$7:$AK$1630,6,FALSE)</f>
        <v>Tile Work</v>
      </c>
      <c r="L68" s="126" t="str">
        <f>VLOOKUP($G68,'WM-AR'!$A$7:$AK$1630,8,FALSE)</f>
        <v>Floor Tile</v>
      </c>
      <c r="M68" s="126" t="str">
        <f>VLOOKUP($G68,'WM-AR'!$A$7:$AK$1630,10,FALSE)</f>
        <v>Ceramic Tile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 t="str">
        <f>VLOOKUP($G68,'WM-AR'!$A$7:$AK$1630,20,FALSE)</f>
        <v>Non-Slip Type, w/ Mortar Bond Coat or Adhesive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 t="str">
        <f>VLOOKUP($G68,'WM-AR'!$A$7:$AK$1630,26,FALSE)</f>
        <v>Tile Size=W(  )mm x L(  )mm x THK(  )mm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154</v>
      </c>
      <c r="AE68" s="179" t="s">
        <v>3940</v>
      </c>
      <c r="AF68" s="192"/>
      <c r="AG68" s="180" t="s">
        <v>3942</v>
      </c>
      <c r="AH68" s="34"/>
    </row>
    <row r="69" spans="2:34" ht="34.9" customHeight="1">
      <c r="B69" s="4"/>
      <c r="C69" s="7"/>
      <c r="D69" s="8"/>
      <c r="E69" s="8"/>
      <c r="F69" s="13"/>
      <c r="G69" s="9"/>
      <c r="H69" s="14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4"/>
      <c r="AE69" s="39"/>
      <c r="AF69" s="12"/>
      <c r="AG69" s="12"/>
      <c r="AH69" s="11"/>
    </row>
    <row r="70" spans="2:34" ht="33" customHeight="1">
      <c r="B70" s="185"/>
      <c r="C70" s="186"/>
      <c r="D70" s="186"/>
      <c r="E70" s="186"/>
      <c r="F70" s="186" t="s">
        <v>4753</v>
      </c>
      <c r="G70" s="187"/>
      <c r="H70" s="187"/>
      <c r="I70" s="188"/>
      <c r="J70" s="188"/>
      <c r="K70" s="188"/>
      <c r="L70" s="188"/>
      <c r="M70" s="188"/>
      <c r="N70" s="188"/>
      <c r="O70" s="188"/>
      <c r="P70" s="188"/>
      <c r="Q70" s="188"/>
      <c r="R70" s="188"/>
      <c r="S70" s="188"/>
      <c r="T70" s="188"/>
      <c r="U70" s="188"/>
      <c r="V70" s="188"/>
      <c r="W70" s="188"/>
      <c r="X70" s="188"/>
      <c r="Y70" s="188"/>
      <c r="Z70" s="188"/>
      <c r="AA70" s="188"/>
      <c r="AB70" s="188"/>
      <c r="AC70" s="188"/>
      <c r="AD70" s="189"/>
      <c r="AE70" s="189"/>
      <c r="AF70" s="189"/>
      <c r="AG70" s="189"/>
      <c r="AH70" s="190"/>
    </row>
    <row r="71" spans="2:34" ht="34.9" customHeight="1">
      <c r="B71" s="349"/>
      <c r="C71" s="350" t="s">
        <v>5415</v>
      </c>
      <c r="D71" s="348"/>
      <c r="E71" s="180" t="s">
        <v>4919</v>
      </c>
      <c r="F71" s="123" t="s">
        <v>4754</v>
      </c>
      <c r="G71" s="45"/>
      <c r="H71" s="45"/>
      <c r="I71" s="45"/>
      <c r="J71" s="45"/>
      <c r="K71" s="45"/>
      <c r="L71" s="46"/>
      <c r="M71" s="122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3726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3956</v>
      </c>
      <c r="G72" s="125" t="s">
        <v>1289</v>
      </c>
      <c r="H72" s="126"/>
      <c r="I72" s="126" t="str">
        <f>VLOOKUP($G72,'WM-AR'!$A$7:$AK$1630,34,FALSE)</f>
        <v>M3</v>
      </c>
      <c r="J72" s="126" t="str">
        <f>VLOOKUP($G72,'WM-AR'!$A$7:$AK$1630,4,FALSE)</f>
        <v>Concrete Work</v>
      </c>
      <c r="K72" s="126" t="str">
        <f>VLOOKUP($G72,'WM-AR'!$A$7:$AK$1630,6,FALSE)</f>
        <v>Superstructure Work</v>
      </c>
      <c r="L72" s="126" t="str">
        <f>VLOOKUP($G72,'WM-AR'!$A$7:$AK$1630,8,FALSE)</f>
        <v>Structural Concrete</v>
      </c>
      <c r="M72" s="126">
        <f>VLOOKUP($G72,'WM-AR'!$A$7:$AK$1630,10,FALSE)</f>
        <v>0</v>
      </c>
      <c r="N72" s="126" t="str">
        <f>VLOOKUP($G72,'WM-AR'!$A$7:$AK$1630,12,FALSE)</f>
        <v>Cement Type-1</v>
      </c>
      <c r="O72" s="126" t="str">
        <f>VLOOKUP($G72,'WM-AR'!$A$7:$AK$1630,14,FALSE)</f>
        <v>20MPa &lt; F'c (Cylinder Strength) ≤ 25MPa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3723</v>
      </c>
      <c r="AE72" s="179" t="s">
        <v>3955</v>
      </c>
      <c r="AF72" s="180"/>
      <c r="AG72" s="180" t="s">
        <v>3962</v>
      </c>
      <c r="AH72" s="12" t="s">
        <v>3954</v>
      </c>
    </row>
    <row r="73" spans="2:34" ht="49.9" customHeight="1">
      <c r="B73" s="4"/>
      <c r="C73" s="12"/>
      <c r="D73" s="12"/>
      <c r="E73" s="12"/>
      <c r="F73" s="31" t="s">
        <v>3848</v>
      </c>
      <c r="G73" s="125" t="s">
        <v>1487</v>
      </c>
      <c r="H73" s="126"/>
      <c r="I73" s="126" t="str">
        <f>VLOOKUP($G73,'WM-AR'!$A$7:$AK$1630,34,FALSE)</f>
        <v>TON</v>
      </c>
      <c r="J73" s="126" t="str">
        <f>VLOOKUP($G73,'WM-AR'!$A$7:$AK$1630,4,FALSE)</f>
        <v>Concrete Work</v>
      </c>
      <c r="K73" s="126" t="str">
        <f>VLOOKUP($G73,'WM-AR'!$A$7:$AK$1630,6,FALSE)</f>
        <v>Superstructure Work</v>
      </c>
      <c r="L73" s="126" t="str">
        <f>VLOOKUP($G73,'WM-AR'!$A$7:$AK$1630,8,FALSE)</f>
        <v>Rebar Work</v>
      </c>
      <c r="M73" s="126" t="str">
        <f>VLOOKUP($G73,'WM-AR'!$A$7:$AK$1630,10,FALSE)</f>
        <v>Deformed Bar (Non-Coat.)</v>
      </c>
      <c r="N73" s="126">
        <f>VLOOKUP($G73,'WM-AR'!$A$7:$AK$1630,12,FALSE)</f>
        <v>0</v>
      </c>
      <c r="O73" s="126" t="str">
        <f>VLOOKUP($G73,'WM-AR'!$A$7:$AK$1630,14,FALSE)</f>
        <v>400MPa&lt;Fy≤470MPa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3724</v>
      </c>
      <c r="AE73" s="181" t="s">
        <v>3930</v>
      </c>
      <c r="AF73" s="180"/>
      <c r="AG73" s="180" t="s">
        <v>3840</v>
      </c>
      <c r="AH73" s="39" t="s">
        <v>3923</v>
      </c>
    </row>
    <row r="74" spans="2:34" ht="49.9" customHeight="1">
      <c r="B74" s="4"/>
      <c r="C74" s="12"/>
      <c r="D74" s="12"/>
      <c r="E74" s="12"/>
      <c r="F74" s="31" t="s">
        <v>3957</v>
      </c>
      <c r="G74" s="125" t="s">
        <v>1816</v>
      </c>
      <c r="H74" s="126"/>
      <c r="I74" s="126" t="str">
        <f>VLOOKUP($G74,'WM-AR'!$A$7:$AK$1630,34,FALSE)</f>
        <v>M2</v>
      </c>
      <c r="J74" s="126" t="str">
        <f>VLOOKUP($G74,'WM-AR'!$A$7:$AK$1630,4,FALSE)</f>
        <v>Miscellaneous Steel Fabrication Work</v>
      </c>
      <c r="K74" s="126" t="str">
        <f>VLOOKUP($G74,'WM-AR'!$A$7:$AK$1630,6,FALSE)</f>
        <v>Shelter/Building</v>
      </c>
      <c r="L74" s="126" t="str">
        <f>VLOOKUP($G74,'WM-AR'!$A$7:$AK$1630,8,FALSE)</f>
        <v>Galvanized Steel Deck Plate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 t="str">
        <f>VLOOKUP($G74,'WM-AR'!$A$7:$AK$1630,31,FALSE)</f>
        <v>THK=(  )mm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3958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3959</v>
      </c>
      <c r="G75" s="125" t="s">
        <v>1895</v>
      </c>
      <c r="H75" s="126"/>
      <c r="I75" s="126" t="str">
        <f>VLOOKUP($G75,'WM-AR'!$A$7:$AK$1630,34,FALSE)</f>
        <v>M2</v>
      </c>
      <c r="J75" s="126" t="str">
        <f>VLOOKUP($G75,'WM-AR'!$A$7:$AK$1630,4,FALSE)</f>
        <v>Miscellaneous Steel Erection Work</v>
      </c>
      <c r="K75" s="126" t="str">
        <f>VLOOKUP($G75,'WM-AR'!$A$7:$AK$1630,6,FALSE)</f>
        <v>Shelter/Building</v>
      </c>
      <c r="L75" s="126" t="str">
        <f>VLOOKUP($G75,'WM-AR'!$A$7:$AK$1630,8,FALSE)</f>
        <v>Galvanized Steel Deck Plate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 t="str">
        <f>VLOOKUP($G75,'WM-AR'!$A$7:$AK$1630,31,FALSE)</f>
        <v>THK=(  )mm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3958</v>
      </c>
      <c r="AE75" s="179" t="s">
        <v>3940</v>
      </c>
      <c r="AF75" s="180"/>
      <c r="AG75" s="180" t="s">
        <v>3942</v>
      </c>
      <c r="AH75" s="39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65"/>
      <c r="AF76" s="12"/>
      <c r="AG76" s="12"/>
      <c r="AH76" s="11"/>
    </row>
    <row r="77" spans="2:34" ht="34.9" customHeight="1">
      <c r="B77" s="349"/>
      <c r="C77" s="350" t="s">
        <v>5415</v>
      </c>
      <c r="D77" s="348" t="s">
        <v>5367</v>
      </c>
      <c r="E77" s="180" t="s">
        <v>4919</v>
      </c>
      <c r="F77" s="123" t="s">
        <v>5948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3813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5834</v>
      </c>
      <c r="G78" s="125" t="s">
        <v>5826</v>
      </c>
      <c r="H78" s="126"/>
      <c r="I78" s="126" t="str">
        <f>VLOOKUP($G78,'WM-AR'!$A$7:$AK$1630,34,FALSE)</f>
        <v>M3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Structural Concrete</v>
      </c>
      <c r="M78" s="126">
        <f>VLOOKUP($G78,'WM-AR'!$A$7:$AK$1630,10,FALSE)</f>
        <v>0</v>
      </c>
      <c r="N78" s="126" t="str">
        <f>VLOOKUP($G78,'WM-AR'!$A$7:$AK$1630,12,FALSE)</f>
        <v>Cement Type-1</v>
      </c>
      <c r="O78" s="126" t="str">
        <f>VLOOKUP($G78,'WM-AR'!$A$7:$AK$1630,14,FALSE)</f>
        <v>20MPa &lt; F'c (Cylinder Strength) ≤ 25MPa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3723</v>
      </c>
      <c r="AE78" s="179" t="s">
        <v>3955</v>
      </c>
      <c r="AF78" s="180">
        <v>89.183999999999997</v>
      </c>
      <c r="AG78" s="180" t="s">
        <v>3962</v>
      </c>
      <c r="AH78" s="12" t="s">
        <v>3954</v>
      </c>
    </row>
    <row r="79" spans="2:34" ht="49.9" customHeight="1">
      <c r="B79" s="4"/>
      <c r="C79" s="12"/>
      <c r="D79" s="12"/>
      <c r="E79" s="12"/>
      <c r="F79" s="31" t="s">
        <v>5835</v>
      </c>
      <c r="G79" s="125" t="s">
        <v>5827</v>
      </c>
      <c r="H79" s="126"/>
      <c r="I79" s="126" t="str">
        <f>VLOOKUP($G79,'WM-AR'!$A$7:$AK$1630,34,FALSE)</f>
        <v>TON</v>
      </c>
      <c r="J79" s="126" t="str">
        <f>VLOOKUP($G79,'WM-AR'!$A$7:$AK$1630,4,FALSE)</f>
        <v>Concrete Work</v>
      </c>
      <c r="K79" s="126" t="str">
        <f>VLOOKUP($G79,'WM-AR'!$A$7:$AK$1630,6,FALSE)</f>
        <v>Superstructure Work</v>
      </c>
      <c r="L79" s="126" t="str">
        <f>VLOOKUP($G79,'WM-AR'!$A$7:$AK$1630,8,FALSE)</f>
        <v>Rebar Work</v>
      </c>
      <c r="M79" s="126" t="str">
        <f>VLOOKUP($G79,'WM-AR'!$A$7:$AK$1630,10,FALSE)</f>
        <v>Deformed Bar (Non-Coat.)</v>
      </c>
      <c r="N79" s="126">
        <f>VLOOKUP($G79,'WM-AR'!$A$7:$AK$1630,12,FALSE)</f>
        <v>0</v>
      </c>
      <c r="O79" s="126" t="str">
        <f>VLOOKUP($G79,'WM-AR'!$A$7:$AK$1630,14,FALSE)</f>
        <v>400MPa&lt;Fy≤470MPa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3724</v>
      </c>
      <c r="AE79" s="181" t="s">
        <v>3930</v>
      </c>
      <c r="AF79" s="180">
        <v>10.704000000000001</v>
      </c>
      <c r="AG79" s="180" t="s">
        <v>3840</v>
      </c>
      <c r="AH79" s="39" t="s">
        <v>3923</v>
      </c>
    </row>
    <row r="80" spans="2:34" ht="49.9" customHeight="1">
      <c r="B80" s="4"/>
      <c r="C80" s="12"/>
      <c r="D80" s="12"/>
      <c r="E80" s="12"/>
      <c r="F80" s="31" t="s">
        <v>5836</v>
      </c>
      <c r="G80" s="125" t="s">
        <v>5828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Fabrication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3958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5837</v>
      </c>
      <c r="G81" s="125" t="s">
        <v>5829</v>
      </c>
      <c r="H81" s="126"/>
      <c r="I81" s="126" t="str">
        <f>VLOOKUP($G81,'WM-AR'!$A$7:$AK$1630,34,FALSE)</f>
        <v>M2</v>
      </c>
      <c r="J81" s="126" t="str">
        <f>VLOOKUP($G81,'WM-AR'!$A$7:$AK$1630,4,FALSE)</f>
        <v>Miscellaneous Steel Erection Work</v>
      </c>
      <c r="K81" s="126" t="str">
        <f>VLOOKUP($G81,'WM-AR'!$A$7:$AK$1630,6,FALSE)</f>
        <v>Shelter/Building</v>
      </c>
      <c r="L81" s="126" t="str">
        <f>VLOOKUP($G81,'WM-AR'!$A$7:$AK$1630,8,FALSE)</f>
        <v>Galvanized Steel Deck Plate</v>
      </c>
      <c r="M81" s="126">
        <f>VLOOKUP($G81,'WM-AR'!$A$7:$AK$1630,10,FALSE)</f>
        <v>0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 t="str">
        <f>VLOOKUP($G81,'WM-AR'!$A$7:$AK$1630,31,FALSE)</f>
        <v>THK=(  )mm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3958</v>
      </c>
      <c r="AE81" s="179" t="s">
        <v>3940</v>
      </c>
      <c r="AF81" s="180">
        <v>590.62800000000004</v>
      </c>
      <c r="AG81" s="180" t="s">
        <v>3942</v>
      </c>
      <c r="AH81" s="39"/>
    </row>
    <row r="82" spans="2:34" ht="49.9" customHeight="1">
      <c r="B82" s="4"/>
      <c r="C82" s="12"/>
      <c r="D82" s="12"/>
      <c r="E82" s="12"/>
      <c r="F82" s="31" t="s">
        <v>5833</v>
      </c>
      <c r="G82" s="125" t="s">
        <v>5830</v>
      </c>
      <c r="H82" s="126"/>
      <c r="I82" s="126" t="str">
        <f>VLOOKUP($G82,'WM-AR'!$A$7:$AK$1630,34,FALSE)</f>
        <v>M2</v>
      </c>
      <c r="J82" s="126" t="str">
        <f>VLOOKUP($G82,'WM-AR'!$A$7:$AK$1630,4,FALSE)</f>
        <v>Finishing Work</v>
      </c>
      <c r="K82" s="126" t="str">
        <f>VLOOKUP($G82,'WM-AR'!$A$7:$AK$1630,6,FALSE)</f>
        <v>Exterior/Interior Finish Work</v>
      </c>
      <c r="L82" s="126" t="str">
        <f>VLOOKUP($G82,'WM-AR'!$A$7:$AK$1630,8,FALSE)</f>
        <v>Steel Trowel Finish</v>
      </c>
      <c r="M82" s="126" t="str">
        <f>VLOOKUP($G82,'WM-AR'!$A$7:$AK$1630,10,FALSE)</f>
        <v>Hardener Finish(Powder Type)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tr">
        <f>M82</f>
        <v>Hardener Finish(Powder Type)</v>
      </c>
      <c r="AE82" s="179" t="s">
        <v>3940</v>
      </c>
      <c r="AF82" s="180">
        <v>590.62800000000004</v>
      </c>
      <c r="AG82" s="180" t="s">
        <v>3942</v>
      </c>
      <c r="AH82" s="39"/>
    </row>
    <row r="83" spans="2:34" ht="49.9" customHeight="1">
      <c r="B83" s="4"/>
      <c r="C83" s="12"/>
      <c r="D83" s="12"/>
      <c r="E83" s="12"/>
      <c r="F83" s="31" t="s">
        <v>3626</v>
      </c>
      <c r="G83" s="125" t="s">
        <v>5831</v>
      </c>
      <c r="H83" s="126"/>
      <c r="I83" s="126" t="str">
        <f>VLOOKUP($G83,'WM-AR'!$A$7:$AK$1630,34,FALSE)</f>
        <v>M2</v>
      </c>
      <c r="J83" s="126" t="str">
        <f>VLOOKUP($G83,'WM-AR'!$A$7:$AK$1630,4,FALSE)</f>
        <v>Finishing Work</v>
      </c>
      <c r="K83" s="126" t="str">
        <f>VLOOKUP($G83,'WM-AR'!$A$7:$AK$1630,6,FALSE)</f>
        <v>Exterior/Interior Finish Work</v>
      </c>
      <c r="L83" s="126" t="str">
        <f>VLOOKUP($G83,'WM-AR'!$A$7:$AK$1630,8,FALSE)</f>
        <v>Steel Trowel Finish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242</v>
      </c>
      <c r="AE83" s="179" t="s">
        <v>3940</v>
      </c>
      <c r="AF83" s="180">
        <v>590.62800000000004</v>
      </c>
      <c r="AG83" s="180" t="s">
        <v>3942</v>
      </c>
      <c r="AH83" s="39"/>
    </row>
    <row r="84" spans="2:34" ht="49.9" customHeight="1">
      <c r="B84" s="4"/>
      <c r="C84" s="12"/>
      <c r="D84" s="12"/>
      <c r="E84" s="12"/>
      <c r="F84" s="31" t="s">
        <v>3625</v>
      </c>
      <c r="G84" s="125" t="s">
        <v>5832</v>
      </c>
      <c r="H84" s="126"/>
      <c r="I84" s="126" t="str">
        <f>VLOOKUP($G84,'WM-AR'!$A$7:$AK$1630,34,FALSE)</f>
        <v>M2</v>
      </c>
      <c r="J84" s="126" t="str">
        <f>VLOOKUP($G84,'WM-AR'!$A$7:$AK$1630,4,FALSE)</f>
        <v>Finishing Work</v>
      </c>
      <c r="K84" s="126" t="str">
        <f>VLOOKUP($G84,'WM-AR'!$A$7:$AK$1630,6,FALSE)</f>
        <v>Painting Work</v>
      </c>
      <c r="L84" s="126" t="str">
        <f>VLOOKUP($G84,'WM-AR'!$A$7:$AK$1630,8,FALSE)</f>
        <v>Floor Painting</v>
      </c>
      <c r="M84" s="126" t="str">
        <f>VLOOKUP($G84,'WM-AR'!$A$7:$AK$1630,10,FALSE)</f>
        <v>Epoxy Paint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tr">
        <f>M84</f>
        <v>Epoxy Paint</v>
      </c>
      <c r="AE84" s="179" t="s">
        <v>3940</v>
      </c>
      <c r="AF84" s="180">
        <v>590.62800000000004</v>
      </c>
      <c r="AG84" s="180" t="s">
        <v>3942</v>
      </c>
      <c r="AH84" s="34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6"/>
      <c r="AF85" s="156"/>
      <c r="AG85" s="156"/>
      <c r="AH85" s="11"/>
    </row>
    <row r="86" spans="2:34" ht="33" customHeight="1">
      <c r="B86" s="185"/>
      <c r="C86" s="186"/>
      <c r="D86" s="186"/>
      <c r="E86" s="186"/>
      <c r="F86" s="191" t="s">
        <v>3974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5415</v>
      </c>
      <c r="D87" s="348" t="s">
        <v>5907</v>
      </c>
      <c r="E87" s="180" t="s">
        <v>4919</v>
      </c>
      <c r="F87" s="123" t="s">
        <v>5905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84"/>
    </row>
    <row r="88" spans="2:34" ht="49.9" customHeight="1">
      <c r="B88" s="5"/>
      <c r="C88" s="85"/>
      <c r="D88" s="85"/>
      <c r="E88" s="85"/>
      <c r="F88" s="31" t="s">
        <v>3956</v>
      </c>
      <c r="G88" s="140" t="s">
        <v>1289</v>
      </c>
      <c r="H88" s="126"/>
      <c r="I88" s="141" t="str">
        <f>VLOOKUP($G88,'WM-AR'!$A$7:$AK$1630,34,FALSE)</f>
        <v>M3</v>
      </c>
      <c r="J88" s="141" t="str">
        <f>VLOOKUP($G88,'WM-AR'!$A$7:$AK$1630,4,FALSE)</f>
        <v>Concrete Work</v>
      </c>
      <c r="K88" s="141" t="str">
        <f>VLOOKUP($G88,'WM-AR'!$A$7:$AK$1630,6,FALSE)</f>
        <v>Superstructure Work</v>
      </c>
      <c r="L88" s="141" t="str">
        <f>VLOOKUP($G88,'WM-AR'!$A$7:$AK$1630,8,FALSE)</f>
        <v>Structural Concrete</v>
      </c>
      <c r="M88" s="141">
        <f>VLOOKUP($G88,'WM-AR'!$A$7:$AK$1630,10,FALSE)</f>
        <v>0</v>
      </c>
      <c r="N88" s="141" t="str">
        <f>VLOOKUP($G88,'WM-AR'!$A$7:$AK$1630,12,FALSE)</f>
        <v>Cement Type-1</v>
      </c>
      <c r="O88" s="141" t="str">
        <f>VLOOKUP($G88,'WM-AR'!$A$7:$AK$1630,14,FALSE)</f>
        <v>20MPa &lt; F'c (Cylinder Strength) ≤ 25MPa</v>
      </c>
      <c r="P88" s="141">
        <f>VLOOKUP($G88,'WM-AR'!$A$7:$AK$1630,16,FALSE)</f>
        <v>0</v>
      </c>
      <c r="Q88" s="141">
        <f>VLOOKUP($G88,'WM-AR'!$A$7:$AK$1630,18,FALSE)</f>
        <v>0</v>
      </c>
      <c r="R88" s="141">
        <f>VLOOKUP($G88,'WM-AR'!$A$7:$AK$1630,20,FALSE)</f>
        <v>0</v>
      </c>
      <c r="S88" s="141">
        <f>VLOOKUP($G88,'WM-AR'!$A$7:$AK$1630,22,FALSE)</f>
        <v>0</v>
      </c>
      <c r="T88" s="141">
        <f>VLOOKUP($G88,'WM-AR'!$A$7:$AK$1630,24,FALSE)</f>
        <v>0</v>
      </c>
      <c r="U88" s="141">
        <f>VLOOKUP($G88,'WM-AR'!$A$7:$AK$1630,25,FALSE)</f>
        <v>0</v>
      </c>
      <c r="V88" s="141">
        <f>VLOOKUP($G88,'WM-AR'!$A$7:$AK$1630,26,FALSE)</f>
        <v>0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3723</v>
      </c>
      <c r="AE88" s="179" t="s">
        <v>3955</v>
      </c>
      <c r="AF88" s="180"/>
      <c r="AG88" s="180" t="s">
        <v>3962</v>
      </c>
      <c r="AH88" s="85"/>
    </row>
    <row r="89" spans="2:34" ht="49.9" customHeight="1">
      <c r="B89" s="4"/>
      <c r="C89" s="32"/>
      <c r="D89" s="32"/>
      <c r="E89" s="32"/>
      <c r="F89" s="31" t="s">
        <v>3848</v>
      </c>
      <c r="G89" s="140" t="s">
        <v>1487</v>
      </c>
      <c r="H89" s="126"/>
      <c r="I89" s="141" t="str">
        <f>VLOOKUP($G89,'WM-AR'!$A$7:$AK$1630,34,FALSE)</f>
        <v>TON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Rebar Work</v>
      </c>
      <c r="M89" s="141" t="str">
        <f>VLOOKUP($G89,'WM-AR'!$A$7:$AK$1630,10,FALSE)</f>
        <v>Deformed Bar (Non-Coat.)</v>
      </c>
      <c r="N89" s="141">
        <f>VLOOKUP($G89,'WM-AR'!$A$7:$AK$1630,12,FALSE)</f>
        <v>0</v>
      </c>
      <c r="O89" s="141" t="str">
        <f>VLOOKUP($G89,'WM-AR'!$A$7:$AK$1630,14,FALSE)</f>
        <v>400MPa&lt;Fy≤470MPa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3724</v>
      </c>
      <c r="AE89" s="181" t="s">
        <v>3930</v>
      </c>
      <c r="AF89" s="180"/>
      <c r="AG89" s="180" t="s">
        <v>3840</v>
      </c>
      <c r="AH89" s="39" t="s">
        <v>3923</v>
      </c>
    </row>
    <row r="90" spans="2:34" ht="49.9" customHeight="1">
      <c r="B90" s="4"/>
      <c r="C90" s="32"/>
      <c r="D90" s="32"/>
      <c r="E90" s="32"/>
      <c r="F90" s="31" t="s">
        <v>3633</v>
      </c>
      <c r="G90" s="140" t="s">
        <v>1299</v>
      </c>
      <c r="H90" s="126"/>
      <c r="I90" s="141" t="str">
        <f>VLOOKUP($G90,'WM-AR'!$A$7:$AK$1630,34,FALSE)</f>
        <v>M2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Form Work (1 time in use)</v>
      </c>
      <c r="M90" s="141" t="str">
        <f>VLOOKUP($G90,'WM-AR'!$A$7:$AK$1630,10,FALSE)</f>
        <v>Flat Form</v>
      </c>
      <c r="N90" s="141">
        <f>VLOOKUP($G90,'WM-AR'!$A$7:$AK$1630,12,FALSE)</f>
        <v>0</v>
      </c>
      <c r="O90" s="141">
        <f>VLOOKUP($G90,'WM-AR'!$A$7:$AK$1630,14,FALSE)</f>
        <v>0</v>
      </c>
      <c r="P90" s="141">
        <f>VLOOKUP($G90,'WM-AR'!$A$7:$AK$1630,16,FALSE)</f>
        <v>0</v>
      </c>
      <c r="Q90" s="141">
        <f>VLOOKUP($G90,'WM-AR'!$A$7:$AK$1630,18,FALSE)</f>
        <v>0</v>
      </c>
      <c r="R90" s="141" t="str">
        <f>VLOOKUP($G90,'WM-AR'!$A$7:$AK$1630,20,FALSE)</f>
        <v>Dressed Lumber, Plywood or Steel Form(Wood Planks are not Allowed) incl. Chamfer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/>
      <c r="AE90" s="179" t="s">
        <v>3940</v>
      </c>
      <c r="AF90" s="180"/>
      <c r="AG90" s="182" t="s">
        <v>3941</v>
      </c>
      <c r="AH90" s="39"/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5"/>
      <c r="AF91" s="5"/>
      <c r="AG91" s="5"/>
      <c r="AH91" s="83"/>
    </row>
    <row r="92" spans="2:34" ht="34.9" customHeight="1">
      <c r="B92" s="349"/>
      <c r="C92" s="350" t="s">
        <v>5415</v>
      </c>
      <c r="D92" s="348" t="s">
        <v>5907</v>
      </c>
      <c r="E92" s="180" t="s">
        <v>4919</v>
      </c>
      <c r="F92" s="123" t="s">
        <v>5906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3956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3955</v>
      </c>
      <c r="AF93" s="180"/>
      <c r="AG93" s="180" t="s">
        <v>3962</v>
      </c>
      <c r="AH93" s="12" t="s">
        <v>3954</v>
      </c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3930</v>
      </c>
      <c r="AF94" s="180"/>
      <c r="AG94" s="180" t="s">
        <v>3840</v>
      </c>
      <c r="AH94" s="39" t="s">
        <v>3923</v>
      </c>
    </row>
    <row r="95" spans="2:34" ht="49.9" customHeight="1">
      <c r="B95" s="4"/>
      <c r="C95" s="32"/>
      <c r="D95" s="32"/>
      <c r="E95" s="32"/>
      <c r="F95" s="31" t="s">
        <v>3957</v>
      </c>
      <c r="G95" s="140" t="s">
        <v>1816</v>
      </c>
      <c r="H95" s="126"/>
      <c r="I95" s="141" t="str">
        <f>VLOOKUP($G95,'WM-AR'!$A$7:$AK$1630,34,FALSE)</f>
        <v>M2</v>
      </c>
      <c r="J95" s="141" t="str">
        <f>VLOOKUP($G95,'WM-AR'!$A$7:$AK$1630,4,FALSE)</f>
        <v>Miscellaneous Steel Fabrication Work</v>
      </c>
      <c r="K95" s="141" t="str">
        <f>VLOOKUP($G95,'WM-AR'!$A$7:$AK$1630,6,FALSE)</f>
        <v>Shelter/Building</v>
      </c>
      <c r="L95" s="141" t="str">
        <f>VLOOKUP($G95,'WM-AR'!$A$7:$AK$1630,8,FALSE)</f>
        <v>Galvanized Steel Deck Plate</v>
      </c>
      <c r="M95" s="141">
        <f>VLOOKUP($G95,'WM-AR'!$A$7:$AK$1630,10,FALSE)</f>
        <v>0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>
        <f>VLOOKUP($G95,'WM-AR'!$A$7:$AK$1630,20,FALSE)</f>
        <v>0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 t="str">
        <f>VLOOKUP($G95,'WM-AR'!$A$7:$AK$1630,31,FALSE)</f>
        <v>THK=(  )mm</v>
      </c>
      <c r="AB95" s="141">
        <f>VLOOKUP($G95,'WM-AR'!$A$7:$AK$1630,32,FALSE)</f>
        <v>0</v>
      </c>
      <c r="AC95" s="141">
        <f>VLOOKUP($G95,'WM-AR'!$A$7:$AK$1630,33,FALSE)</f>
        <v>0</v>
      </c>
      <c r="AD95" s="12" t="s">
        <v>3958</v>
      </c>
      <c r="AE95" s="179" t="s">
        <v>3940</v>
      </c>
      <c r="AF95" s="180"/>
      <c r="AG95" s="180" t="s">
        <v>3942</v>
      </c>
      <c r="AH95" s="39"/>
    </row>
    <row r="96" spans="2:34" ht="49.9" customHeight="1">
      <c r="B96" s="4"/>
      <c r="C96" s="32"/>
      <c r="D96" s="32"/>
      <c r="E96" s="32"/>
      <c r="F96" s="31" t="s">
        <v>3959</v>
      </c>
      <c r="G96" s="140" t="s">
        <v>1895</v>
      </c>
      <c r="H96" s="126"/>
      <c r="I96" s="141" t="str">
        <f>VLOOKUP($G96,'WM-AR'!$A$7:$AK$1630,34,FALSE)</f>
        <v>M2</v>
      </c>
      <c r="J96" s="141" t="str">
        <f>VLOOKUP($G96,'WM-AR'!$A$7:$AK$1630,4,FALSE)</f>
        <v>Miscellaneous Steel Erection Work</v>
      </c>
      <c r="K96" s="141" t="str">
        <f>VLOOKUP($G96,'WM-AR'!$A$7:$AK$1630,6,FALSE)</f>
        <v>Shelter/Building</v>
      </c>
      <c r="L96" s="141" t="str">
        <f>VLOOKUP($G96,'WM-AR'!$A$7:$AK$1630,8,FALSE)</f>
        <v>Galvanized Steel Deck Plate</v>
      </c>
      <c r="M96" s="141">
        <f>VLOOKUP($G96,'WM-AR'!$A$7:$AK$1630,10,FALSE)</f>
        <v>0</v>
      </c>
      <c r="N96" s="141">
        <f>VLOOKUP($G96,'WM-AR'!$A$7:$AK$1630,12,FALSE)</f>
        <v>0</v>
      </c>
      <c r="O96" s="141">
        <f>VLOOKUP($G96,'WM-AR'!$A$7:$AK$1630,14,FALSE)</f>
        <v>0</v>
      </c>
      <c r="P96" s="141">
        <f>VLOOKUP($G96,'WM-AR'!$A$7:$AK$1630,16,FALSE)</f>
        <v>0</v>
      </c>
      <c r="Q96" s="141">
        <f>VLOOKUP($G96,'WM-AR'!$A$7:$AK$1630,18,FALSE)</f>
        <v>0</v>
      </c>
      <c r="R96" s="141">
        <f>VLOOKUP($G96,'WM-AR'!$A$7:$AK$1630,20,FALSE)</f>
        <v>0</v>
      </c>
      <c r="S96" s="141">
        <f>VLOOKUP($G96,'WM-AR'!$A$7:$AK$1630,22,FALSE)</f>
        <v>0</v>
      </c>
      <c r="T96" s="141">
        <f>VLOOKUP($G96,'WM-AR'!$A$7:$AK$1630,24,FALSE)</f>
        <v>0</v>
      </c>
      <c r="U96" s="141">
        <f>VLOOKUP($G96,'WM-AR'!$A$7:$AK$1630,25,FALSE)</f>
        <v>0</v>
      </c>
      <c r="V96" s="141">
        <f>VLOOKUP($G96,'WM-AR'!$A$7:$AK$1630,26,FALSE)</f>
        <v>0</v>
      </c>
      <c r="W96" s="141">
        <f>VLOOKUP($G96,'WM-AR'!$A$7:$AK$1630,27,FALSE)</f>
        <v>0</v>
      </c>
      <c r="X96" s="141">
        <f>VLOOKUP($G96,'WM-AR'!$A$7:$AK$1630,28,FALSE)</f>
        <v>0</v>
      </c>
      <c r="Y96" s="141">
        <f>VLOOKUP($G96,'WM-AR'!$A$7:$AK$1630,29,FALSE)</f>
        <v>0</v>
      </c>
      <c r="Z96" s="141">
        <f>VLOOKUP($G96,'WM-AR'!$A$7:$AK$1630,30,FALSE)</f>
        <v>0</v>
      </c>
      <c r="AA96" s="141" t="str">
        <f>VLOOKUP($G96,'WM-AR'!$A$7:$AK$1630,31,FALSE)</f>
        <v>THK=(  )mm</v>
      </c>
      <c r="AB96" s="141">
        <f>VLOOKUP($G96,'WM-AR'!$A$7:$AK$1630,32,FALSE)</f>
        <v>0</v>
      </c>
      <c r="AC96" s="141">
        <f>VLOOKUP($G96,'WM-AR'!$A$7:$AK$1630,33,FALSE)</f>
        <v>0</v>
      </c>
      <c r="AD96" s="12" t="s">
        <v>3958</v>
      </c>
      <c r="AE96" s="179" t="s">
        <v>3940</v>
      </c>
      <c r="AF96" s="180"/>
      <c r="AG96" s="180" t="s">
        <v>3942</v>
      </c>
      <c r="AH96" s="39"/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5"/>
      <c r="AF97" s="5"/>
      <c r="AG97" s="5"/>
      <c r="AH97" s="83"/>
    </row>
    <row r="98" spans="2:34" ht="34.9" customHeight="1">
      <c r="B98" s="19">
        <v>1.2</v>
      </c>
      <c r="C98" s="61" t="s">
        <v>3630</v>
      </c>
      <c r="D98" s="61"/>
      <c r="E98" s="61"/>
      <c r="F98" s="62"/>
      <c r="G98" s="38"/>
      <c r="H98" s="413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2"/>
      <c r="AF98" s="22"/>
      <c r="AG98" s="22"/>
      <c r="AH98" s="23"/>
    </row>
    <row r="99" spans="2:34" ht="34.9" customHeight="1">
      <c r="B99" s="349"/>
      <c r="C99" s="350" t="s">
        <v>5415</v>
      </c>
      <c r="D99" s="348"/>
      <c r="E99" s="180"/>
      <c r="F99" s="123" t="s">
        <v>5373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3813</v>
      </c>
      <c r="AE99" s="154"/>
      <c r="AF99" s="154"/>
      <c r="AG99" s="154"/>
      <c r="AH99" s="11"/>
    </row>
    <row r="100" spans="2:34" ht="34.9" customHeight="1">
      <c r="B100" s="4"/>
      <c r="C100" s="12"/>
      <c r="D100" s="155"/>
      <c r="E100" s="155"/>
      <c r="F100" s="8" t="s">
        <v>1993</v>
      </c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 t="s">
        <v>1985</v>
      </c>
      <c r="AE100" s="158"/>
      <c r="AF100" s="158"/>
      <c r="AG100" s="158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74"/>
      <c r="AF101" s="174"/>
      <c r="AG101" s="174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5"/>
      <c r="AF102" s="155"/>
      <c r="AG102" s="155"/>
      <c r="AH102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G45:G47 G22 G72:G75 G17:G18 G50:G54 G57:G61 G12:G13 G35:G37 G64:G68 G7:G8 G40:G42 G78:G84 G88:G90 G93:G96 G26:G32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>
        <v>1560.8040000000001</v>
      </c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>
        <v>825.52200000000005</v>
      </c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>
        <v>735.28200000000004</v>
      </c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199.68899999999999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299.52300000000002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299.52300000000002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1996.848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>
        <v>142.80699999999999</v>
      </c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>
        <v>136.79900000000001</v>
      </c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>
        <v>6.0069999999999997</v>
      </c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/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/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/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/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/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/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44.4</v>
      </c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5.3280000000000003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26.8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/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/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/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177:E179"/>
    <mergeCell ref="E180:E182"/>
    <mergeCell ref="E147:E149"/>
    <mergeCell ref="E152:E154"/>
    <mergeCell ref="E155:E157"/>
    <mergeCell ref="E158:E160"/>
    <mergeCell ref="E163:E165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2023-11-13T11:34:15Z</dcterms:modified>
</cp:coreProperties>
</file>